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14505" yWindow="-15" windowWidth="14310" windowHeight="11025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лист1!$22:$23,лист1!$25:$26</definedName>
  </definedNames>
  <calcPr calcId="145621" concurrentCalc="0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F22" i="1" l="1"/>
  <c r="F23" i="1"/>
  <c r="L22" i="1"/>
  <c r="J26" i="1"/>
  <c r="J22" i="1"/>
  <c r="J19" i="1"/>
  <c r="J18" i="1"/>
  <c r="J16" i="1"/>
  <c r="I26" i="1"/>
  <c r="I11" i="1"/>
  <c r="I10" i="1"/>
  <c r="G23" i="1"/>
  <c r="G20" i="1"/>
  <c r="G17" i="1"/>
  <c r="G13" i="1"/>
  <c r="F20" i="1"/>
  <c r="F17" i="1"/>
  <c r="F13" i="1"/>
  <c r="F11" i="1"/>
  <c r="E26" i="1"/>
  <c r="E22" i="1"/>
  <c r="E17" i="1"/>
  <c r="E12" i="1"/>
  <c r="D26" i="1"/>
  <c r="D25" i="1"/>
  <c r="D23" i="1"/>
  <c r="D22" i="1"/>
  <c r="D19" i="1"/>
  <c r="D18" i="1"/>
  <c r="D17" i="1"/>
  <c r="D16" i="1"/>
  <c r="D14" i="1"/>
  <c r="D12" i="1"/>
  <c r="D11" i="1"/>
  <c r="D10" i="1"/>
  <c r="C26" i="1"/>
  <c r="C11" i="1"/>
  <c r="C10" i="1"/>
  <c r="H26" i="1"/>
  <c r="H25" i="1"/>
  <c r="J24" i="1"/>
  <c r="E24" i="1"/>
  <c r="C24" i="1"/>
  <c r="H23" i="1"/>
  <c r="G21" i="1"/>
  <c r="L21" i="1"/>
  <c r="F21" i="1"/>
  <c r="J21" i="1"/>
  <c r="E21" i="1"/>
  <c r="H20" i="1"/>
  <c r="H19" i="1"/>
  <c r="H18" i="1"/>
  <c r="G15" i="1"/>
  <c r="E15" i="1"/>
  <c r="J15" i="1"/>
  <c r="H15" i="1"/>
  <c r="F15" i="1"/>
  <c r="D15" i="1"/>
  <c r="H14" i="1"/>
  <c r="H13" i="1"/>
  <c r="H12" i="1"/>
  <c r="H11" i="1"/>
  <c r="H10" i="1"/>
  <c r="C9" i="1"/>
  <c r="F9" i="1"/>
  <c r="E27" i="1"/>
  <c r="F27" i="1"/>
  <c r="D21" i="1"/>
  <c r="G27" i="1"/>
  <c r="H21" i="1"/>
  <c r="I9" i="1"/>
  <c r="H9" i="1"/>
  <c r="D9" i="1"/>
  <c r="H22" i="1"/>
  <c r="I24" i="1"/>
  <c r="H24" i="1"/>
  <c r="D24" i="1"/>
  <c r="B16" i="1"/>
  <c r="B17" i="1"/>
  <c r="B15" i="1"/>
  <c r="B10" i="1"/>
  <c r="B26" i="1"/>
  <c r="B25" i="1"/>
  <c r="K27" i="1"/>
  <c r="M27" i="1"/>
  <c r="B9" i="1"/>
  <c r="B13" i="1"/>
  <c r="C27" i="1"/>
  <c r="D27" i="1"/>
  <c r="I27" i="1"/>
  <c r="B20" i="1"/>
  <c r="B11" i="1"/>
  <c r="B22" i="1"/>
  <c r="B23" i="1"/>
  <c r="B19" i="1"/>
  <c r="B18" i="1"/>
  <c r="B14" i="1"/>
  <c r="B24" i="1"/>
  <c r="B12" i="1"/>
  <c r="J27" i="1"/>
  <c r="L27" i="1"/>
  <c r="B21" i="1"/>
  <c r="B27" i="1"/>
  <c r="H27" i="1"/>
</calcChain>
</file>

<file path=xl/sharedStrings.xml><?xml version="1.0" encoding="utf-8"?>
<sst xmlns="http://schemas.openxmlformats.org/spreadsheetml/2006/main" count="35" uniqueCount="30">
  <si>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</si>
  <si>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</si>
  <si>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</si>
  <si>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</si>
  <si>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</si>
  <si>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</si>
  <si>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</si>
  <si>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</si>
  <si>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</si>
  <si>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</si>
  <si>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Удмуртия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</si>
  <si>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</si>
  <si>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</si>
  <si>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</si>
  <si>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</si>
  <si>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</si>
  <si>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</si>
  <si>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</si>
  <si>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</si>
  <si>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</si>
  <si>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</si>
  <si>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</si>
  <si>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</si>
  <si>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</si>
  <si>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</si>
  <si>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</si>
  <si>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</si>
  <si>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>КорГОК</t>
  </si>
  <si>
    <t xml:space="preserve"> БЗФ</t>
  </si>
  <si>
    <t>Полезный отпуск электроэнергии и мощности по тарифным группам в разpезе территориальных сетевых организаций за период сентябрь 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</si>
</sst>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0" tint="-0.249977111117893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i/>
      <sz val="12"/>
      <color theme="4"/>
      <name val="Times New Roman"/>
      <family val="1"/>
      <charset val="204"/>
    </font>
    <font>
      <sz val="12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8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3" fontId="12" fillId="2" borderId="0" xfId="2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Border="1"/>
    <xf numFmtId="0" fontId="10" fillId="0" borderId="0" xfId="2" applyFont="1" applyBorder="1" applyAlignment="1" applyProtection="1">
      <alignment vertical="center"/>
    </xf>
    <xf numFmtId="0" fontId="11" fillId="0" borderId="0" xfId="2" applyFont="1" applyBorder="1" applyProtection="1"/>
    <xf numFmtId="3" fontId="8" fillId="2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vertical="center"/>
    </xf>
    <xf numFmtId="0" fontId="10" fillId="0" borderId="0" xfId="2" applyFont="1" applyBorder="1" applyProtection="1"/>
    <xf numFmtId="0" fontId="9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14" fillId="0" borderId="0" xfId="2" applyFont="1" applyFill="1" applyBorder="1" applyAlignment="1" applyProtection="1">
      <alignment vertical="center"/>
    </xf>
    <xf numFmtId="0" fontId="9" fillId="0" borderId="0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vertical="center"/>
    </xf>
    <xf numFmtId="3" fontId="12" fillId="2" borderId="0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 applyProtection="1">
      <alignment vertical="center"/>
    </xf>
    <xf numFmtId="49" fontId="16" fillId="0" borderId="0" xfId="2" applyNumberFormat="1" applyFont="1" applyBorder="1" applyAlignment="1" applyProtection="1">
      <alignment horizontal="center" vertical="center"/>
    </xf>
    <xf numFmtId="49" fontId="9" fillId="0" borderId="0" xfId="2" applyNumberFormat="1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vertical="center"/>
    </xf>
    <xf numFmtId="0" fontId="16" fillId="2" borderId="0" xfId="2" applyFont="1" applyFill="1" applyBorder="1" applyAlignment="1" applyProtection="1">
      <alignment vertical="center"/>
    </xf>
    <xf numFmtId="0" fontId="16" fillId="2" borderId="0" xfId="2" applyFont="1" applyFill="1" applyBorder="1" applyAlignment="1" applyProtection="1">
      <alignment horizontal="center" vertical="center"/>
    </xf>
    <xf numFmtId="0" fontId="18" fillId="0" borderId="0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horizontal="center" vertical="center"/>
    </xf>
    <xf numFmtId="3" fontId="15" fillId="2" borderId="0" xfId="0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 applyProtection="1">
      <alignment horizontal="left" vertical="center"/>
    </xf>
    <xf numFmtId="0" fontId="19" fillId="0" borderId="0" xfId="2" applyFont="1" applyBorder="1" applyAlignment="1" applyProtection="1">
      <alignment vertical="center"/>
    </xf>
    <xf numFmtId="49" fontId="19" fillId="0" borderId="0" xfId="2" applyNumberFormat="1" applyFont="1" applyBorder="1" applyAlignment="1" applyProtection="1">
      <alignment horizontal="center" vertical="center"/>
    </xf>
    <xf numFmtId="0" fontId="13" fillId="0" borderId="0" xfId="2" applyFont="1" applyBorder="1" applyProtection="1"/>
    <xf numFmtId="0" fontId="0" fillId="0" borderId="0" xfId="0" applyBorder="1"/>
    <xf numFmtId="3" fontId="0" fillId="0" borderId="0" xfId="0" applyNumberFormat="1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0" fontId="14" fillId="0" borderId="0" xfId="2" applyFont="1" applyFill="1" applyBorder="1" applyProtection="1"/>
    <xf numFmtId="3" fontId="12" fillId="0" borderId="0" xfId="0" applyNumberFormat="1" applyFont="1" applyFill="1" applyBorder="1" applyAlignment="1">
      <alignment horizontal="center" vertical="center" wrapText="1"/>
    </xf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165" fontId="10" fillId="0" borderId="0" xfId="2" applyNumberFormat="1" applyFont="1" applyFill="1" applyBorder="1" applyAlignment="1" applyProtection="1">
      <alignment vertical="center"/>
    </xf>
    <xf numFmtId="168" fontId="2" fillId="0" borderId="0" xfId="0" applyNumberFormat="1" applyFont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Border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right" vertical="center" wrapText="1"/>
    </xf>
    <xf numFmtId="167" fontId="9" fillId="0" borderId="0" xfId="2" applyNumberFormat="1" applyFont="1" applyBorder="1" applyAlignment="1" applyProtection="1">
      <alignment horizontal="center" vertical="center"/>
    </xf>
    <xf numFmtId="165" fontId="21" fillId="0" borderId="3" xfId="0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6" fontId="22" fillId="0" borderId="1" xfId="1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165" fontId="22" fillId="0" borderId="1" xfId="3" applyNumberFormat="1" applyFont="1" applyFill="1" applyBorder="1" applyAlignment="1">
      <alignment vertical="center"/>
    </xf>
    <xf numFmtId="165" fontId="23" fillId="0" borderId="1" xfId="3" applyNumberFormat="1" applyFont="1" applyFill="1" applyBorder="1" applyAlignment="1">
      <alignment vertical="center"/>
    </xf>
    <xf numFmtId="165" fontId="23" fillId="0" borderId="1" xfId="3" applyNumberFormat="1" applyFont="1" applyBorder="1" applyAlignment="1">
      <alignment vertical="center"/>
    </xf>
    <xf numFmtId="165" fontId="22" fillId="0" borderId="1" xfId="3" applyNumberFormat="1" applyFont="1" applyBorder="1" applyAlignment="1">
      <alignment vertical="center"/>
    </xf>
    <xf numFmtId="166" fontId="21" fillId="0" borderId="1" xfId="1" applyNumberFormat="1" applyFont="1" applyFill="1" applyBorder="1" applyAlignment="1">
      <alignment horizontal="center" vertical="center"/>
    </xf>
    <xf numFmtId="165" fontId="21" fillId="0" borderId="1" xfId="3" applyNumberFormat="1" applyFont="1" applyFill="1" applyBorder="1" applyAlignment="1">
      <alignment horizontal="center" vertical="center"/>
    </xf>
    <xf numFmtId="165" fontId="21" fillId="0" borderId="1" xfId="3" applyNumberFormat="1" applyFont="1" applyBorder="1" applyAlignment="1">
      <alignment horizontal="center" vertical="center"/>
    </xf>
    <xf numFmtId="165" fontId="23" fillId="0" borderId="1" xfId="3" applyNumberFormat="1" applyFont="1" applyBorder="1" applyAlignment="1">
      <alignment horizontal="center" vertical="center"/>
    </xf>
    <xf numFmtId="165" fontId="21" fillId="0" borderId="0" xfId="0" applyNumberFormat="1" applyFont="1" applyFill="1" applyAlignment="1">
      <alignment horizontal="center"/>
    </xf>
    <xf numFmtId="165" fontId="21" fillId="2" borderId="1" xfId="3" applyNumberFormat="1" applyFont="1" applyFill="1" applyBorder="1" applyAlignment="1">
      <alignment horizontal="center" vertical="center"/>
    </xf>
    <xf numFmtId="165" fontId="23" fillId="2" borderId="1" xfId="3" applyNumberFormat="1" applyFont="1" applyFill="1" applyBorder="1" applyAlignment="1">
      <alignment horizontal="center" vertical="center"/>
    </xf>
    <xf numFmtId="165" fontId="22" fillId="2" borderId="1" xfId="3" applyNumberFormat="1" applyFont="1" applyFill="1" applyBorder="1" applyAlignment="1">
      <alignment vertical="center"/>
    </xf>
    <xf numFmtId="165" fontId="21" fillId="0" borderId="1" xfId="0" applyNumberFormat="1" applyFont="1" applyFill="1" applyBorder="1" applyAlignment="1" applyProtection="1">
      <alignment horizontal="center"/>
      <protection locked="0"/>
    </xf>
    <xf numFmtId="165" fontId="23" fillId="0" borderId="1" xfId="3" applyNumberFormat="1" applyFont="1" applyFill="1" applyBorder="1" applyAlignment="1">
      <alignment horizontal="center" vertical="center"/>
    </xf>
    <xf numFmtId="165" fontId="23" fillId="0" borderId="1" xfId="0" applyNumberFormat="1" applyFont="1" applyFill="1" applyBorder="1" applyAlignment="1" applyProtection="1">
      <alignment horizontal="center"/>
      <protection locked="0"/>
    </xf>
    <xf numFmtId="166" fontId="21" fillId="0" borderId="1" xfId="1" applyNumberFormat="1" applyFont="1" applyFill="1" applyBorder="1" applyAlignment="1">
      <alignment vertical="center"/>
    </xf>
    <xf numFmtId="165" fontId="21" fillId="0" borderId="1" xfId="3" applyNumberFormat="1" applyFont="1" applyBorder="1" applyAlignment="1">
      <alignment vertical="center"/>
    </xf>
    <xf numFmtId="167" fontId="21" fillId="0" borderId="1" xfId="1" applyNumberFormat="1" applyFont="1" applyBorder="1" applyAlignment="1">
      <alignment horizontal="center" vertical="center"/>
    </xf>
    <xf numFmtId="167" fontId="21" fillId="0" borderId="1" xfId="1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18/&#1040;&#1082;&#1090;.%20&#1086;&#1073;&#1098;&#1077;&#1084;&#1099;%20&#1076;&#1083;&#1103;%20&#1088;&#1072;&#1073;&#1086;&#1090;&#1099;%202018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ТП_Посьет"/>
      <sheetName val="МТП_Ванино"/>
      <sheetName val="Аксион"/>
      <sheetName val="Ижсталь"/>
      <sheetName val="ЮУНК"/>
      <sheetName val="Междуреч"/>
      <sheetName val="БЗФ"/>
      <sheetName val="БМК"/>
      <sheetName val="Эльга"/>
      <sheetName val="ЯкутУ+"/>
      <sheetName val="Кор-ГОК"/>
      <sheetName val="УралКУЗ"/>
      <sheetName val="Волга-ФЭСТ"/>
      <sheetName val="ЧМК (2019)"/>
      <sheetName val="ЧМК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  <sheetName val="Лист4"/>
    </sheetNames>
    <sheetDataSet>
      <sheetData sheetId="0"/>
      <sheetData sheetId="1"/>
      <sheetData sheetId="2"/>
      <sheetData sheetId="3"/>
      <sheetData sheetId="4">
        <row r="68">
          <cell r="M68">
            <v>1602.0070000000001</v>
          </cell>
        </row>
        <row r="69">
          <cell r="M69">
            <v>997.80700000000002</v>
          </cell>
        </row>
        <row r="74">
          <cell r="M74">
            <v>2.4620000000000002</v>
          </cell>
        </row>
      </sheetData>
      <sheetData sheetId="5">
        <row r="71">
          <cell r="M71">
            <v>312.774</v>
          </cell>
        </row>
        <row r="72">
          <cell r="M72">
            <v>7139.55</v>
          </cell>
        </row>
        <row r="73">
          <cell r="M73">
            <v>51.658999999999999</v>
          </cell>
        </row>
        <row r="77">
          <cell r="M77">
            <v>12.04</v>
          </cell>
        </row>
        <row r="96">
          <cell r="M96">
            <v>20271.510999999999</v>
          </cell>
        </row>
        <row r="98">
          <cell r="M98">
            <v>1115.1610000000001</v>
          </cell>
        </row>
        <row r="99">
          <cell r="M99">
            <v>117.23399999999999</v>
          </cell>
        </row>
      </sheetData>
      <sheetData sheetId="6">
        <row r="69">
          <cell r="M69">
            <v>252.66800000000001</v>
          </cell>
        </row>
        <row r="70">
          <cell r="M70">
            <v>318.16399999999999</v>
          </cell>
        </row>
      </sheetData>
      <sheetData sheetId="7">
        <row r="64">
          <cell r="M64">
            <v>18494.919999999998</v>
          </cell>
        </row>
        <row r="65">
          <cell r="M65">
            <v>12087.739</v>
          </cell>
        </row>
        <row r="66">
          <cell r="M66">
            <v>2432.8850000000002</v>
          </cell>
        </row>
        <row r="69">
          <cell r="M69">
            <v>1.635</v>
          </cell>
        </row>
        <row r="71">
          <cell r="M71">
            <v>12.375999999999999</v>
          </cell>
        </row>
        <row r="74">
          <cell r="M74">
            <v>3.0000000000000001E-3</v>
          </cell>
        </row>
        <row r="76">
          <cell r="M76">
            <v>0.02</v>
          </cell>
        </row>
        <row r="100">
          <cell r="M100">
            <v>13.069000000000001</v>
          </cell>
        </row>
        <row r="110">
          <cell r="M110">
            <v>1188.337</v>
          </cell>
        </row>
      </sheetData>
      <sheetData sheetId="8">
        <row r="68">
          <cell r="M68">
            <v>65903.207999999999</v>
          </cell>
        </row>
        <row r="73">
          <cell r="M73">
            <v>93.97</v>
          </cell>
        </row>
      </sheetData>
      <sheetData sheetId="9">
        <row r="70">
          <cell r="M70">
            <v>23686.677</v>
          </cell>
        </row>
        <row r="75">
          <cell r="M75">
            <v>38.173000000000002</v>
          </cell>
        </row>
      </sheetData>
      <sheetData sheetId="10"/>
      <sheetData sheetId="11">
        <row r="67">
          <cell r="M67">
            <v>20362.538</v>
          </cell>
        </row>
        <row r="72">
          <cell r="M72">
            <v>31.588999999999999</v>
          </cell>
        </row>
        <row r="94">
          <cell r="M94">
            <v>95.090999999999994</v>
          </cell>
        </row>
        <row r="95">
          <cell r="M95">
            <v>21.51</v>
          </cell>
        </row>
      </sheetData>
      <sheetData sheetId="12">
        <row r="53">
          <cell r="M53">
            <v>26292.749</v>
          </cell>
        </row>
        <row r="54">
          <cell r="M54">
            <v>45.527999999999999</v>
          </cell>
        </row>
        <row r="55">
          <cell r="M55">
            <v>1091.5619999999999</v>
          </cell>
        </row>
        <row r="56">
          <cell r="M56">
            <v>1.5940000000000001</v>
          </cell>
        </row>
      </sheetData>
      <sheetData sheetId="13">
        <row r="69">
          <cell r="M69">
            <v>8716.9030000000002</v>
          </cell>
        </row>
      </sheetData>
      <sheetData sheetId="14"/>
      <sheetData sheetId="15"/>
      <sheetData sheetId="16">
        <row r="69">
          <cell r="M69">
            <v>13930.255999999999</v>
          </cell>
        </row>
        <row r="70">
          <cell r="M70">
            <v>1757.6510000000001</v>
          </cell>
        </row>
        <row r="71">
          <cell r="M71">
            <v>571.16899999999998</v>
          </cell>
        </row>
        <row r="72">
          <cell r="M72">
            <v>481.77</v>
          </cell>
        </row>
        <row r="75">
          <cell r="M75">
            <v>5.7229999999999999</v>
          </cell>
        </row>
        <row r="76">
          <cell r="M76">
            <v>3.0870000000000002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zoomScaleNormal="100" workbookViewId="0">
      <selection activeCell="E34" sqref="E34"/>
    </sheetView>
  </sheetViews>
  <sheetFormatPr defaultRowHeight="15" outlineLevelRow="1" x14ac:dyDescent="0.25"/>
  <cols>
    <col min="1" max="1" width="46" customWidth="1"/>
    <col min="2" max="2" width="21.28515625" customWidth="1"/>
    <col min="3" max="3" width="14.28515625" customWidth="1"/>
    <col min="4" max="4" width="15.5703125" customWidth="1"/>
    <col min="5" max="6" width="14.28515625" customWidth="1"/>
    <col min="7" max="7" width="15.28515625" bestFit="1" customWidth="1"/>
    <col min="8" max="13" width="14.28515625" customWidth="1"/>
  </cols>
  <sheetData>
    <row r="1" spans="1:24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25">
      <c r="A4" s="96" t="s">
        <v>29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25">
      <c r="A5" s="101" t="s">
        <v>6</v>
      </c>
      <c r="B5" s="101"/>
      <c r="C5" s="101"/>
      <c r="D5" s="101"/>
      <c r="E5" s="101"/>
      <c r="F5" s="101"/>
      <c r="G5" s="101"/>
      <c r="H5" s="101"/>
      <c r="I5" s="102"/>
      <c r="J5" s="102"/>
      <c r="K5" s="102"/>
      <c r="L5" s="102"/>
      <c r="M5" s="102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25">
      <c r="A6" s="103" t="s">
        <v>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25">
      <c r="A7" s="99" t="s">
        <v>5</v>
      </c>
      <c r="B7" s="97" t="s">
        <v>18</v>
      </c>
      <c r="C7" s="94"/>
      <c r="D7" s="94"/>
      <c r="E7" s="94"/>
      <c r="F7" s="94"/>
      <c r="G7" s="95"/>
      <c r="H7" s="97" t="s">
        <v>19</v>
      </c>
      <c r="I7" s="94"/>
      <c r="J7" s="94"/>
      <c r="K7" s="94"/>
      <c r="L7" s="94"/>
      <c r="M7" s="95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00"/>
      <c r="B8" s="98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98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1.5" x14ac:dyDescent="0.25">
      <c r="A9" s="66" t="s">
        <v>24</v>
      </c>
      <c r="B9" s="69">
        <f>C9+D9+F9</f>
        <v>10103.796999999999</v>
      </c>
      <c r="C9" s="70">
        <f>C10+C11</f>
        <v>8137.357</v>
      </c>
      <c r="D9" s="70">
        <f>D10+D11</f>
        <v>1914.7809999999999</v>
      </c>
      <c r="E9" s="71"/>
      <c r="F9" s="70">
        <f>F11</f>
        <v>51.658999999999999</v>
      </c>
      <c r="G9" s="71"/>
      <c r="H9" s="69">
        <f>I9</f>
        <v>14.501999999999999</v>
      </c>
      <c r="I9" s="70">
        <f>I10+I11</f>
        <v>14.501999999999999</v>
      </c>
      <c r="J9" s="72"/>
      <c r="K9" s="72"/>
      <c r="L9" s="72"/>
      <c r="M9" s="72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hidden="1" outlineLevel="1" x14ac:dyDescent="0.25">
      <c r="A10" s="64" t="s">
        <v>25</v>
      </c>
      <c r="B10" s="73">
        <f>SUM(C10:G10)</f>
        <v>2599.8140000000003</v>
      </c>
      <c r="C10" s="74">
        <f>[1]Аксион!M69</f>
        <v>997.80700000000002</v>
      </c>
      <c r="D10" s="74">
        <f>[1]Аксион!M68</f>
        <v>1602.0070000000001</v>
      </c>
      <c r="E10" s="72"/>
      <c r="F10" s="72"/>
      <c r="G10" s="72"/>
      <c r="H10" s="75">
        <f t="shared" ref="H10:H26" si="0">SUM(I10:M10)</f>
        <v>2.4620000000000002</v>
      </c>
      <c r="I10" s="74">
        <f>[1]Аксион!M74</f>
        <v>2.4620000000000002</v>
      </c>
      <c r="J10" s="72"/>
      <c r="K10" s="72"/>
      <c r="L10" s="72"/>
      <c r="M10" s="7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hidden="1" outlineLevel="1" x14ac:dyDescent="0.25">
      <c r="A11" s="65" t="s">
        <v>26</v>
      </c>
      <c r="B11" s="73">
        <f t="shared" ref="B11:B24" si="1">SUM(C11:G11)</f>
        <v>7503.9830000000002</v>
      </c>
      <c r="C11" s="75">
        <f>[1]Ижсталь!M72</f>
        <v>7139.55</v>
      </c>
      <c r="D11" s="75">
        <f>[1]Ижсталь!M71</f>
        <v>312.774</v>
      </c>
      <c r="E11" s="75"/>
      <c r="F11" s="75">
        <f>[1]Ижсталь!M73</f>
        <v>51.658999999999999</v>
      </c>
      <c r="G11" s="75"/>
      <c r="H11" s="75">
        <f t="shared" si="0"/>
        <v>12.04</v>
      </c>
      <c r="I11" s="75">
        <f>[1]Ижсталь!M77</f>
        <v>12.04</v>
      </c>
      <c r="J11" s="76"/>
      <c r="K11" s="77"/>
      <c r="L11" s="77"/>
      <c r="M11" s="7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ollapsed="1" x14ac:dyDescent="0.25">
      <c r="A12" s="6" t="s">
        <v>12</v>
      </c>
      <c r="B12" s="79">
        <f t="shared" si="1"/>
        <v>570.83199999999999</v>
      </c>
      <c r="C12" s="80"/>
      <c r="D12" s="80">
        <f>[1]ЮУНК!M69</f>
        <v>252.66800000000001</v>
      </c>
      <c r="E12" s="80">
        <f>[1]ЮУНК!M70</f>
        <v>318.16399999999999</v>
      </c>
      <c r="F12" s="80"/>
      <c r="G12" s="80"/>
      <c r="H12" s="80">
        <f t="shared" si="0"/>
        <v>0</v>
      </c>
      <c r="I12" s="80"/>
      <c r="J12" s="80"/>
      <c r="K12" s="81"/>
      <c r="L12" s="82"/>
      <c r="M12" s="7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13" customFormat="1" ht="15.75" x14ac:dyDescent="0.25">
      <c r="A13" s="11" t="s">
        <v>13</v>
      </c>
      <c r="B13" s="79">
        <f t="shared" si="1"/>
        <v>13.069000000000001</v>
      </c>
      <c r="C13" s="80"/>
      <c r="D13" s="80"/>
      <c r="E13" s="83"/>
      <c r="F13" s="80">
        <f>[1]Междуреч!M100</f>
        <v>13.069000000000001</v>
      </c>
      <c r="G13" s="80">
        <f>[1]Междуреч!M101</f>
        <v>0</v>
      </c>
      <c r="H13" s="80">
        <f t="shared" si="0"/>
        <v>0</v>
      </c>
      <c r="I13" s="80"/>
      <c r="J13" s="80"/>
      <c r="K13" s="84"/>
      <c r="L13" s="85"/>
      <c r="M13" s="86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75" x14ac:dyDescent="0.25">
      <c r="A14" s="14" t="s">
        <v>14</v>
      </c>
      <c r="B14" s="79">
        <f t="shared" si="1"/>
        <v>1188.337</v>
      </c>
      <c r="C14" s="80"/>
      <c r="D14" s="80">
        <f>[1]Междуреч!M110+[1]Междуреч!M111</f>
        <v>1188.337</v>
      </c>
      <c r="E14" s="80"/>
      <c r="F14" s="80"/>
      <c r="G14" s="80"/>
      <c r="H14" s="80">
        <f t="shared" si="0"/>
        <v>0</v>
      </c>
      <c r="I14" s="80"/>
      <c r="J14" s="80"/>
      <c r="K14" s="84"/>
      <c r="L14" s="85"/>
      <c r="M14" s="86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s="13" customFormat="1" ht="15.75" x14ac:dyDescent="0.25">
      <c r="A15" s="14" t="s">
        <v>15</v>
      </c>
      <c r="B15" s="79">
        <f t="shared" si="1"/>
        <v>93334.641000000003</v>
      </c>
      <c r="C15" s="80"/>
      <c r="D15" s="80">
        <f>D16+D17</f>
        <v>92195.956999999995</v>
      </c>
      <c r="E15" s="80">
        <f>E16+E17</f>
        <v>45.527999999999999</v>
      </c>
      <c r="F15" s="80">
        <f t="shared" ref="F15" si="2">F16+F17</f>
        <v>1091.5619999999999</v>
      </c>
      <c r="G15" s="80">
        <f>G16+G17</f>
        <v>1.5940000000000001</v>
      </c>
      <c r="H15" s="80">
        <f>SUM(I15:M15)</f>
        <v>93.97</v>
      </c>
      <c r="I15" s="80"/>
      <c r="J15" s="87">
        <f>J16+J17</f>
        <v>93.97</v>
      </c>
      <c r="K15" s="81"/>
      <c r="L15" s="82"/>
      <c r="M15" s="78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75" hidden="1" outlineLevel="1" x14ac:dyDescent="0.25">
      <c r="A16" s="67" t="s">
        <v>28</v>
      </c>
      <c r="B16" s="79">
        <f>SUM(C16:G16)</f>
        <v>65903.207999999999</v>
      </c>
      <c r="C16" s="88"/>
      <c r="D16" s="88">
        <f>[1]БЗФ!M68</f>
        <v>65903.207999999999</v>
      </c>
      <c r="E16" s="88"/>
      <c r="F16" s="88"/>
      <c r="G16" s="88"/>
      <c r="H16" s="80"/>
      <c r="I16" s="80"/>
      <c r="J16" s="89">
        <f>[1]БЗФ!M73</f>
        <v>93.97</v>
      </c>
      <c r="K16" s="81"/>
      <c r="L16" s="82"/>
      <c r="M16" s="7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hidden="1" outlineLevel="1" x14ac:dyDescent="0.25">
      <c r="A17" s="67" t="s">
        <v>27</v>
      </c>
      <c r="B17" s="79">
        <f>SUM(C17:G17)</f>
        <v>27431.433000000001</v>
      </c>
      <c r="C17" s="88"/>
      <c r="D17" s="88">
        <f>'[1]Кор-ГОК'!M53</f>
        <v>26292.749</v>
      </c>
      <c r="E17" s="88">
        <f>'[1]Кор-ГОК'!M54</f>
        <v>45.527999999999999</v>
      </c>
      <c r="F17" s="88">
        <f>'[1]Кор-ГОК'!M55</f>
        <v>1091.5619999999999</v>
      </c>
      <c r="G17" s="88">
        <f>'[1]Кор-ГОК'!M56</f>
        <v>1.5940000000000001</v>
      </c>
      <c r="H17" s="80"/>
      <c r="I17" s="80"/>
      <c r="J17" s="87"/>
      <c r="K17" s="81"/>
      <c r="L17" s="82"/>
      <c r="M17" s="7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1.5" collapsed="1" x14ac:dyDescent="0.25">
      <c r="A18" s="7" t="s">
        <v>16</v>
      </c>
      <c r="B18" s="79">
        <f t="shared" si="1"/>
        <v>23686.677</v>
      </c>
      <c r="C18" s="80"/>
      <c r="D18" s="80">
        <f>[1]БМК!M70</f>
        <v>23686.677</v>
      </c>
      <c r="E18" s="80"/>
      <c r="F18" s="80"/>
      <c r="G18" s="80"/>
      <c r="H18" s="80">
        <f t="shared" si="0"/>
        <v>38.173000000000002</v>
      </c>
      <c r="I18" s="80"/>
      <c r="J18" s="80">
        <f>[1]БМК!M75</f>
        <v>38.173000000000002</v>
      </c>
      <c r="K18" s="81"/>
      <c r="L18" s="82"/>
      <c r="M18" s="7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7" t="s">
        <v>17</v>
      </c>
      <c r="B19" s="79">
        <f t="shared" si="1"/>
        <v>20362.538</v>
      </c>
      <c r="C19" s="80"/>
      <c r="D19" s="80">
        <f>'[1]ЯкутУ+'!M67</f>
        <v>20362.538</v>
      </c>
      <c r="E19" s="80"/>
      <c r="F19" s="80"/>
      <c r="G19" s="80"/>
      <c r="H19" s="80">
        <f t="shared" si="0"/>
        <v>31.588999999999999</v>
      </c>
      <c r="I19" s="80"/>
      <c r="J19" s="80">
        <f>'[1]ЯкутУ+'!M72</f>
        <v>31.588999999999999</v>
      </c>
      <c r="K19" s="81"/>
      <c r="L19" s="82"/>
      <c r="M19" s="7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7" t="s">
        <v>20</v>
      </c>
      <c r="B20" s="79">
        <f t="shared" si="1"/>
        <v>116.601</v>
      </c>
      <c r="C20" s="80"/>
      <c r="D20" s="80"/>
      <c r="E20" s="80"/>
      <c r="F20" s="80">
        <f>'[1]ЯкутУ+'!M94</f>
        <v>95.090999999999994</v>
      </c>
      <c r="G20" s="80">
        <f>'[1]ЯкутУ+'!M95</f>
        <v>21.51</v>
      </c>
      <c r="H20" s="80">
        <f t="shared" si="0"/>
        <v>0</v>
      </c>
      <c r="I20" s="80"/>
      <c r="J20" s="80"/>
      <c r="K20" s="81"/>
      <c r="L20" s="82"/>
      <c r="M20" s="7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0" customHeight="1" x14ac:dyDescent="0.25">
      <c r="A21" s="6" t="s">
        <v>21</v>
      </c>
      <c r="B21" s="90">
        <f t="shared" si="1"/>
        <v>54533.460999999988</v>
      </c>
      <c r="C21" s="80"/>
      <c r="D21" s="80">
        <f>SUM(D22:D23)</f>
        <v>38768.065999999992</v>
      </c>
      <c r="E21" s="80">
        <f t="shared" ref="E21:F21" si="3">SUM(E22:E23)</f>
        <v>12087.739</v>
      </c>
      <c r="F21" s="80">
        <f t="shared" si="3"/>
        <v>3560.4220000000005</v>
      </c>
      <c r="G21" s="80">
        <f>SUM(G22:G23)</f>
        <v>117.23399999999999</v>
      </c>
      <c r="H21" s="80">
        <f t="shared" si="0"/>
        <v>2.3E-2</v>
      </c>
      <c r="I21" s="80"/>
      <c r="J21" s="80">
        <f t="shared" ref="J21:L21" si="4">SUM(J22:J23)</f>
        <v>3.0000000000000001E-3</v>
      </c>
      <c r="K21" s="81"/>
      <c r="L21" s="81">
        <f t="shared" si="4"/>
        <v>0.02</v>
      </c>
      <c r="M21" s="7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13" customFormat="1" ht="16.149999999999999" hidden="1" customHeight="1" outlineLevel="1" x14ac:dyDescent="0.25">
      <c r="A22" s="15" t="s">
        <v>11</v>
      </c>
      <c r="B22" s="73">
        <f t="shared" si="1"/>
        <v>33029.554999999993</v>
      </c>
      <c r="C22" s="75"/>
      <c r="D22" s="75">
        <f>[1]Междуреч!M64+[1]Междуреч!$M$69</f>
        <v>18496.554999999997</v>
      </c>
      <c r="E22" s="75">
        <f>[1]Междуреч!M65</f>
        <v>12087.739</v>
      </c>
      <c r="F22" s="75">
        <f>[1]Междуреч!M66+[1]Междуреч!$M$71</f>
        <v>2445.2610000000004</v>
      </c>
      <c r="G22" s="75"/>
      <c r="H22" s="75">
        <f t="shared" si="0"/>
        <v>2.3E-2</v>
      </c>
      <c r="I22" s="75"/>
      <c r="J22" s="75">
        <f>[1]Междуреч!M74</f>
        <v>3.0000000000000001E-3</v>
      </c>
      <c r="K22" s="86"/>
      <c r="L22" s="86">
        <f>[1]Междуреч!M76</f>
        <v>0.02</v>
      </c>
      <c r="M22" s="86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6.149999999999999" hidden="1" customHeight="1" outlineLevel="1" x14ac:dyDescent="0.25">
      <c r="A23" s="10" t="s">
        <v>10</v>
      </c>
      <c r="B23" s="73">
        <f t="shared" si="1"/>
        <v>21503.905999999999</v>
      </c>
      <c r="C23" s="75"/>
      <c r="D23" s="75">
        <f>[1]Ижсталь!M96</f>
        <v>20271.510999999999</v>
      </c>
      <c r="E23" s="75"/>
      <c r="F23" s="75">
        <f>[1]Ижсталь!M98</f>
        <v>1115.1610000000001</v>
      </c>
      <c r="G23" s="75">
        <f>[1]Ижсталь!M99</f>
        <v>117.23399999999999</v>
      </c>
      <c r="H23" s="75">
        <f t="shared" si="0"/>
        <v>0</v>
      </c>
      <c r="I23" s="75"/>
      <c r="J23" s="75"/>
      <c r="K23" s="78"/>
      <c r="L23" s="78"/>
      <c r="M23" s="7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0" customHeight="1" collapsed="1" x14ac:dyDescent="0.25">
      <c r="A24" s="8" t="s">
        <v>9</v>
      </c>
      <c r="B24" s="79">
        <f t="shared" si="1"/>
        <v>25457.749000000003</v>
      </c>
      <c r="C24" s="80">
        <f>SUM(C25:C26)</f>
        <v>1757.6510000000001</v>
      </c>
      <c r="D24" s="80">
        <f>SUM(D25:D26)</f>
        <v>23218.328000000001</v>
      </c>
      <c r="E24" s="80">
        <f>SUM(E25:E26)</f>
        <v>481.77</v>
      </c>
      <c r="F24" s="80"/>
      <c r="G24" s="80"/>
      <c r="H24" s="80">
        <f t="shared" si="0"/>
        <v>8.81</v>
      </c>
      <c r="I24" s="80">
        <f>SUM(I25:I26)</f>
        <v>3.0870000000000002</v>
      </c>
      <c r="J24" s="80">
        <f>SUM(J25:J26)</f>
        <v>5.7229999999999999</v>
      </c>
      <c r="K24" s="81"/>
      <c r="L24" s="91"/>
      <c r="M24" s="7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0.45" hidden="1" customHeight="1" outlineLevel="1" collapsed="1" x14ac:dyDescent="0.25">
      <c r="A25" s="10" t="s">
        <v>22</v>
      </c>
      <c r="B25" s="73">
        <f>SUM(C25:G25)</f>
        <v>8716.9030000000002</v>
      </c>
      <c r="C25" s="75"/>
      <c r="D25" s="75">
        <f>[1]УралКУЗ!M69</f>
        <v>8716.9030000000002</v>
      </c>
      <c r="E25" s="75"/>
      <c r="F25" s="75"/>
      <c r="G25" s="75"/>
      <c r="H25" s="75">
        <f t="shared" si="0"/>
        <v>0</v>
      </c>
      <c r="I25" s="75"/>
      <c r="J25" s="75"/>
      <c r="K25" s="77"/>
      <c r="L25" s="77"/>
      <c r="M25" s="7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0.45" hidden="1" customHeight="1" outlineLevel="1" x14ac:dyDescent="0.25">
      <c r="A26" s="10" t="s">
        <v>23</v>
      </c>
      <c r="B26" s="73">
        <f>SUM(C26:G26)</f>
        <v>16740.845999999998</v>
      </c>
      <c r="C26" s="75">
        <f>[1]ЧМК!M70</f>
        <v>1757.6510000000001</v>
      </c>
      <c r="D26" s="75">
        <f>[1]ЧМК!M69+[1]ЧМК!M71</f>
        <v>14501.424999999999</v>
      </c>
      <c r="E26" s="75">
        <f>[1]ЧМК!M72</f>
        <v>481.77</v>
      </c>
      <c r="F26" s="75"/>
      <c r="G26" s="75"/>
      <c r="H26" s="75">
        <f t="shared" si="0"/>
        <v>8.81</v>
      </c>
      <c r="I26" s="75">
        <f>[1]ЧМК!M76</f>
        <v>3.0870000000000002</v>
      </c>
      <c r="J26" s="75">
        <f>[1]ЧМК!M75</f>
        <v>5.7229999999999999</v>
      </c>
      <c r="K26" s="77"/>
      <c r="L26" s="77"/>
      <c r="M26" s="7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2.9" customHeight="1" collapsed="1" x14ac:dyDescent="0.25">
      <c r="A27" s="16" t="s">
        <v>4</v>
      </c>
      <c r="B27" s="92">
        <f>B9+B12+B13+B14+B15+B18+B19+B20+B21+B24</f>
        <v>229367.70199999999</v>
      </c>
      <c r="C27" s="93">
        <f t="shared" ref="C27:M27" si="5">C9+C12+C13+C14+C16+C18+C19+C20+C21+C24</f>
        <v>9895.0079999999998</v>
      </c>
      <c r="D27" s="93">
        <f t="shared" si="5"/>
        <v>175294.603</v>
      </c>
      <c r="E27" s="93">
        <f>E9+E12+E13+E14+E16+E18+E19+E20+E21+E24+E15</f>
        <v>12933.201000000001</v>
      </c>
      <c r="F27" s="93">
        <f>F9+F12+F13+F14+F16+F18+F19+F20+F21+F24+F15</f>
        <v>4811.8029999999999</v>
      </c>
      <c r="G27" s="93">
        <f>G9+G12+G13+G14+G16+G18+G19+G20+G21+G24+G15</f>
        <v>140.33799999999999</v>
      </c>
      <c r="H27" s="93">
        <f t="shared" si="5"/>
        <v>93.096999999999994</v>
      </c>
      <c r="I27" s="93">
        <f t="shared" si="5"/>
        <v>17.588999999999999</v>
      </c>
      <c r="J27" s="93">
        <f t="shared" si="5"/>
        <v>169.458</v>
      </c>
      <c r="K27" s="93">
        <f t="shared" si="5"/>
        <v>0</v>
      </c>
      <c r="L27" s="93">
        <f t="shared" si="5"/>
        <v>0.02</v>
      </c>
      <c r="M27" s="93">
        <f t="shared" si="5"/>
        <v>0</v>
      </c>
      <c r="N27" s="17"/>
      <c r="O27" s="17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19"/>
      <c r="B28" s="63"/>
      <c r="C28" s="51"/>
      <c r="D28" s="51"/>
      <c r="E28" s="51"/>
      <c r="F28" s="20"/>
      <c r="G28" s="1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21"/>
      <c r="B29" s="21"/>
      <c r="C29" s="34"/>
      <c r="D29" s="52"/>
      <c r="E29" s="31"/>
      <c r="F29" s="2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21"/>
      <c r="B30" s="21"/>
      <c r="C30" s="34"/>
      <c r="D30" s="52"/>
      <c r="E30" s="31"/>
      <c r="F30" s="23"/>
      <c r="G30" s="1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A31" s="21"/>
      <c r="B31" s="68"/>
      <c r="C31" s="34"/>
      <c r="D31" s="52"/>
      <c r="E31" s="53"/>
      <c r="F31" s="2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27"/>
      <c r="B32" s="21"/>
      <c r="C32" s="60"/>
      <c r="D32" s="54"/>
      <c r="E32" s="31"/>
      <c r="F32" s="23"/>
      <c r="G32" s="61"/>
      <c r="H32" s="6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x14ac:dyDescent="0.25">
      <c r="A33" s="29"/>
      <c r="B33" s="29"/>
      <c r="C33" s="30"/>
      <c r="D33" s="52"/>
      <c r="E33" s="31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29"/>
      <c r="B34" s="29"/>
      <c r="C34" s="30"/>
      <c r="D34" s="52"/>
      <c r="E34" s="62"/>
      <c r="F34" s="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29"/>
      <c r="B35" s="29"/>
      <c r="C35" s="32"/>
      <c r="D35" s="55"/>
      <c r="E35" s="31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25">
      <c r="A36" s="29"/>
      <c r="B36" s="29"/>
      <c r="C36" s="30"/>
      <c r="D36" s="52"/>
      <c r="E36" s="31"/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33"/>
      <c r="B37" s="29"/>
      <c r="C37" s="34"/>
      <c r="D37" s="52"/>
      <c r="E37" s="31"/>
      <c r="F37" s="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27"/>
      <c r="B38" s="68"/>
      <c r="C38" s="34"/>
      <c r="D38" s="52"/>
      <c r="E38" s="56"/>
      <c r="F38" s="23"/>
    </row>
    <row r="39" spans="1:24" ht="15.75" x14ac:dyDescent="0.25">
      <c r="A39" s="36"/>
      <c r="B39" s="37"/>
      <c r="C39" s="32"/>
      <c r="D39" s="55"/>
      <c r="E39" s="57"/>
      <c r="F39" s="23"/>
    </row>
    <row r="40" spans="1:24" ht="15.75" x14ac:dyDescent="0.25">
      <c r="A40" s="27"/>
      <c r="B40" s="38"/>
      <c r="C40" s="30"/>
      <c r="D40" s="58"/>
      <c r="E40" s="56"/>
      <c r="F40" s="23"/>
    </row>
    <row r="41" spans="1:24" ht="15.75" x14ac:dyDescent="0.25">
      <c r="A41" s="40"/>
      <c r="B41" s="41"/>
      <c r="C41" s="30"/>
      <c r="D41" s="55"/>
      <c r="E41" s="53"/>
      <c r="F41" s="23"/>
    </row>
    <row r="42" spans="1:24" ht="15.75" x14ac:dyDescent="0.25">
      <c r="A42" s="42"/>
      <c r="B42" s="43"/>
      <c r="C42" s="30"/>
      <c r="D42" s="52"/>
      <c r="E42" s="59"/>
      <c r="F42" s="23"/>
    </row>
    <row r="43" spans="1:24" ht="15.75" x14ac:dyDescent="0.25">
      <c r="A43" s="42"/>
      <c r="B43" s="43"/>
      <c r="C43" s="39"/>
      <c r="D43" s="28"/>
      <c r="E43" s="44"/>
      <c r="F43" s="23"/>
    </row>
    <row r="44" spans="1:24" ht="15.75" x14ac:dyDescent="0.25">
      <c r="A44" s="27"/>
      <c r="B44" s="21"/>
      <c r="C44" s="39"/>
      <c r="D44" s="28"/>
      <c r="E44" s="26"/>
      <c r="F44" s="23"/>
    </row>
    <row r="45" spans="1:24" ht="15.75" x14ac:dyDescent="0.25">
      <c r="A45" s="45"/>
      <c r="B45" s="21"/>
      <c r="C45" s="39"/>
      <c r="D45" s="25"/>
      <c r="E45" s="22"/>
      <c r="F45" s="23"/>
    </row>
    <row r="46" spans="1:24" ht="15.75" x14ac:dyDescent="0.25">
      <c r="A46" s="46"/>
      <c r="B46" s="47"/>
      <c r="C46" s="39"/>
      <c r="D46" s="48"/>
      <c r="E46" s="22"/>
      <c r="F46" s="23"/>
    </row>
    <row r="47" spans="1:24" ht="15.75" x14ac:dyDescent="0.25">
      <c r="A47" s="27"/>
      <c r="B47" s="38"/>
      <c r="C47" s="24"/>
      <c r="D47" s="28"/>
      <c r="E47" s="35"/>
      <c r="F47" s="23"/>
    </row>
    <row r="48" spans="1:24" x14ac:dyDescent="0.25">
      <c r="A48" s="49"/>
      <c r="B48" s="49"/>
      <c r="C48" s="49"/>
      <c r="D48" s="49"/>
      <c r="E48" s="50"/>
      <c r="F48" s="4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Султанов Ильхан Ильдусович</cp:lastModifiedBy>
  <dcterms:created xsi:type="dcterms:W3CDTF">2016-07-25T04:23:17Z</dcterms:created>
  <dcterms:modified xsi:type="dcterms:W3CDTF">2018-10-17T10:49:23Z</dcterms:modified>
</cp:coreProperties>
</file>